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ynologyDS220\House Info\House Files\Water\"/>
    </mc:Choice>
  </mc:AlternateContent>
  <xr:revisionPtr revIDLastSave="0" documentId="13_ncr:1_{870BCE35-B1D8-46E4-B525-5FDC1BE12223}" xr6:coauthVersionLast="47" xr6:coauthVersionMax="47" xr10:uidLastSave="{00000000-0000-0000-0000-000000000000}"/>
  <bookViews>
    <workbookView xWindow="-120" yWindow="-120" windowWidth="29040" windowHeight="15840" xr2:uid="{641D4B66-C220-4939-AB26-06975146304D}"/>
  </bookViews>
  <sheets>
    <sheet name="Annual Running Costs" sheetId="1" r:id="rId1"/>
    <sheet name="Monthly Running Costs - Act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2" l="1"/>
  <c r="E43" i="2"/>
  <c r="C13" i="2" s="1"/>
  <c r="M13" i="2" s="1"/>
  <c r="M16" i="2" s="1"/>
  <c r="M19" i="2" s="1"/>
  <c r="M21" i="2" s="1"/>
  <c r="M23" i="2" s="1"/>
  <c r="C43" i="2"/>
  <c r="B42" i="2"/>
  <c r="B43" i="2" s="1"/>
  <c r="F61" i="2"/>
  <c r="F59" i="2"/>
  <c r="E59" i="2"/>
  <c r="D59" i="2"/>
  <c r="C59" i="2"/>
  <c r="C17" i="1"/>
  <c r="L35" i="1"/>
  <c r="C5" i="1"/>
  <c r="C6" i="1" s="1"/>
  <c r="C7" i="1" s="1"/>
  <c r="C13" i="1" s="1"/>
  <c r="F58" i="2"/>
  <c r="E58" i="2"/>
  <c r="C58" i="2"/>
  <c r="L13" i="1"/>
  <c r="L17" i="1" s="1"/>
  <c r="L19" i="1" s="1"/>
  <c r="L21" i="1" s="1"/>
  <c r="N27" i="1"/>
  <c r="L31" i="1"/>
  <c r="K23" i="1"/>
  <c r="P5" i="1"/>
  <c r="P2" i="1"/>
  <c r="E57" i="2"/>
  <c r="F57" i="2" s="1"/>
  <c r="C57" i="2"/>
  <c r="B41" i="2"/>
  <c r="F56" i="2"/>
  <c r="E56" i="2"/>
  <c r="C56" i="2"/>
  <c r="E55" i="2"/>
  <c r="F55" i="2" s="1"/>
  <c r="C55" i="2"/>
  <c r="E54" i="2"/>
  <c r="F54" i="2" s="1"/>
  <c r="C54" i="2"/>
  <c r="E53" i="2"/>
  <c r="F53" i="2" s="1"/>
  <c r="C53" i="2"/>
  <c r="F52" i="2"/>
  <c r="E52" i="2"/>
  <c r="C52" i="2"/>
  <c r="E51" i="2"/>
  <c r="F51" i="2" s="1"/>
  <c r="C51" i="2"/>
  <c r="E50" i="2"/>
  <c r="F50" i="2" s="1"/>
  <c r="C50" i="2"/>
  <c r="E49" i="2"/>
  <c r="F49" i="2" s="1"/>
  <c r="C49" i="2"/>
  <c r="E48" i="2"/>
  <c r="F48" i="2" s="1"/>
  <c r="C48" i="2"/>
  <c r="E14" i="2" s="1"/>
  <c r="C14" i="2" s="1"/>
  <c r="E47" i="2"/>
  <c r="F47" i="2" s="1"/>
  <c r="D47" i="2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C47" i="2"/>
  <c r="E46" i="2"/>
  <c r="F46" i="2" s="1"/>
  <c r="C46" i="2"/>
  <c r="C31" i="1"/>
  <c r="E13" i="1" l="1"/>
  <c r="G21" i="1" s="1"/>
  <c r="L33" i="1"/>
  <c r="C5" i="2"/>
  <c r="C17" i="2"/>
  <c r="C33" i="1"/>
  <c r="C35" i="1" s="1"/>
  <c r="C19" i="1"/>
  <c r="C21" i="1" s="1"/>
  <c r="C9" i="1"/>
  <c r="L23" i="1" l="1"/>
  <c r="L36" i="1" s="1"/>
  <c r="C23" i="1"/>
  <c r="C36" i="1" s="1"/>
  <c r="C38" i="1" s="1"/>
  <c r="D38" i="1" s="1"/>
  <c r="D39" i="1" s="1"/>
  <c r="L38" i="1"/>
  <c r="M38" i="1" s="1"/>
  <c r="M39" i="1" s="1"/>
  <c r="C19" i="2"/>
  <c r="C31" i="2"/>
  <c r="C29" i="2" s="1"/>
  <c r="C6" i="2"/>
  <c r="C7" i="2" s="1"/>
  <c r="C9" i="2" s="1"/>
  <c r="C3" i="2"/>
  <c r="C21" i="2"/>
  <c r="C23" i="2" l="1"/>
  <c r="C36" i="2" s="1"/>
  <c r="C33" i="2"/>
  <c r="C35" i="2" s="1"/>
  <c r="C38" i="2" l="1"/>
  <c r="D38" i="2" s="1"/>
  <c r="D39" i="2" s="1"/>
</calcChain>
</file>

<file path=xl/sharedStrings.xml><?xml version="1.0" encoding="utf-8"?>
<sst xmlns="http://schemas.openxmlformats.org/spreadsheetml/2006/main" count="149" uniqueCount="90">
  <si>
    <t>Without Water Softener</t>
  </si>
  <si>
    <t>Litres</t>
  </si>
  <si>
    <t>Occupants</t>
  </si>
  <si>
    <t>Daily Total</t>
  </si>
  <si>
    <t>With Water Softener</t>
  </si>
  <si>
    <t>Annual regeneration cycles</t>
  </si>
  <si>
    <t>Per Annum additional  water regeneration costs</t>
  </si>
  <si>
    <t>Salt</t>
  </si>
  <si>
    <t>Kg</t>
  </si>
  <si>
    <t>Salt used per each regeneration</t>
  </si>
  <si>
    <t>Number of regeneration per 8Kg</t>
  </si>
  <si>
    <t>Cycles</t>
  </si>
  <si>
    <t>Regeneration Cycles/8Kg Cycles</t>
  </si>
  <si>
    <t>8Kg bags block salt per year</t>
  </si>
  <si>
    <t>Annual Salt Costs</t>
  </si>
  <si>
    <t>Regeneration Annual Water Costs</t>
  </si>
  <si>
    <t>per day</t>
  </si>
  <si>
    <t>Total water softener usage costs</t>
  </si>
  <si>
    <t>Water usage cost excluding standing charges</t>
  </si>
  <si>
    <r>
      <t xml:space="preserve">Regeneration cycles uses </t>
    </r>
    <r>
      <rPr>
        <b/>
        <sz val="11"/>
        <color theme="1"/>
        <rFont val="Calibri"/>
        <family val="2"/>
        <scheme val="minor"/>
      </rPr>
      <t>20.5</t>
    </r>
    <r>
      <rPr>
        <sz val="11"/>
        <color theme="1"/>
        <rFont val="Calibri"/>
        <family val="2"/>
        <scheme val="minor"/>
      </rPr>
      <t xml:space="preserve"> litres</t>
    </r>
  </si>
  <si>
    <t>Daily total *365 Days</t>
  </si>
  <si>
    <t>per 8Kg (2 x 4Kg Blocks) Bag</t>
  </si>
  <si>
    <t>Average Daily Water Usage Per Person</t>
  </si>
  <si>
    <t>(Annual regeneration cycles x 20.5)</t>
  </si>
  <si>
    <t>Litres - Annual regeneration water usage</t>
  </si>
  <si>
    <t>per 31 day month</t>
  </si>
  <si>
    <t>(Measured average usage - street meter)</t>
  </si>
  <si>
    <r>
      <t xml:space="preserve">Kinetic regenerates after </t>
    </r>
    <r>
      <rPr>
        <b/>
        <sz val="11"/>
        <color theme="1"/>
        <rFont val="Calibri"/>
        <family val="2"/>
        <scheme val="minor"/>
      </rPr>
      <t>327</t>
    </r>
    <r>
      <rPr>
        <sz val="11"/>
        <color theme="1"/>
        <rFont val="Calibri"/>
        <family val="2"/>
        <scheme val="minor"/>
      </rPr>
      <t xml:space="preserve"> litres have been metered (meter disc Type 6)</t>
    </r>
  </si>
  <si>
    <t>(Annual usage/metered 327)</t>
  </si>
  <si>
    <t>Kinetic takes two blocks each 4Kg</t>
  </si>
  <si>
    <t>(1000 litres = 1 m2)</t>
  </si>
  <si>
    <t>Date</t>
  </si>
  <si>
    <t>Meter Reading</t>
  </si>
  <si>
    <t>Water Useage</t>
  </si>
  <si>
    <t>Regen Days</t>
  </si>
  <si>
    <t>mm/day</t>
  </si>
  <si>
    <t>Days</t>
  </si>
  <si>
    <t>m3</t>
  </si>
  <si>
    <t>(1000 litres = 1 m3)</t>
  </si>
  <si>
    <r>
      <t>Annual m</t>
    </r>
    <r>
      <rPr>
        <sz val="12"/>
        <color theme="1"/>
        <rFont val="Calibri"/>
        <family val="2"/>
        <scheme val="minor"/>
      </rPr>
      <t>3</t>
    </r>
  </si>
  <si>
    <t>Predicted</t>
  </si>
  <si>
    <t>Anglian Water cost per m3 (2021)</t>
  </si>
  <si>
    <t>Actual - With Water Softener</t>
  </si>
  <si>
    <t>(Monthly usage/metered 327)</t>
  </si>
  <si>
    <t>Monthly regeneration cycles</t>
  </si>
  <si>
    <t>(Monthly regeneration cycles x 20.5)</t>
  </si>
  <si>
    <t>Monthlyl regen water conversion to m3 (/1000)</t>
  </si>
  <si>
    <t>Litres - Monthly regeneration water usage</t>
  </si>
  <si>
    <t>Year Conversion:</t>
  </si>
  <si>
    <t>Salt Days</t>
  </si>
  <si>
    <t>Months</t>
  </si>
  <si>
    <t>Salt Year</t>
  </si>
  <si>
    <t>Year Days</t>
  </si>
  <si>
    <t>Salt Missing</t>
  </si>
  <si>
    <t>Salt Blocks</t>
  </si>
  <si>
    <t>Adverage Salt Block Replacement Interval</t>
  </si>
  <si>
    <t>Adverage Metered Water Useage for Period</t>
  </si>
  <si>
    <t>8Kg bags block salt</t>
  </si>
  <si>
    <t>Monthly Salt Costs</t>
  </si>
  <si>
    <t>Regeneration Monthly Water Costs</t>
  </si>
  <si>
    <t>Per Month additional  water regeneration costs</t>
  </si>
  <si>
    <t>per salt block month</t>
  </si>
  <si>
    <r>
      <rPr>
        <sz val="12"/>
        <color theme="1"/>
        <rFont val="Calibri"/>
        <family val="2"/>
        <scheme val="minor"/>
      </rPr>
      <t>m3</t>
    </r>
    <r>
      <rPr>
        <sz val="11"/>
        <color theme="1"/>
        <rFont val="Calibri"/>
        <family val="2"/>
        <scheme val="minor"/>
      </rPr>
      <t xml:space="preserve"> (Litres/1000)</t>
    </r>
  </si>
  <si>
    <t>Missing days</t>
  </si>
  <si>
    <t>Salt jammed hence inaccurate record</t>
  </si>
  <si>
    <t>Start</t>
  </si>
  <si>
    <t>Finish</t>
  </si>
  <si>
    <t>Total Water Volume Useage</t>
  </si>
  <si>
    <r>
      <t>Annual regen water conversion to m</t>
    </r>
    <r>
      <rPr>
        <sz val="11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(/1000)</t>
    </r>
  </si>
  <si>
    <t>2021/2022</t>
  </si>
  <si>
    <t>2022/2023</t>
  </si>
  <si>
    <t>Anglian Water Charges m3</t>
  </si>
  <si>
    <t>Saltstore - 8Kg Salt Blocks</t>
  </si>
  <si>
    <t>Increase</t>
  </si>
  <si>
    <t>Kinetic regenerates after 327 litres have been metered (meter disc Type 6)</t>
  </si>
  <si>
    <t>Regeneration cycles uses 20.5 litres</t>
  </si>
  <si>
    <t>Annual regen water conversion to m3 (/1000)</t>
  </si>
  <si>
    <t>Annual water usage - Measured</t>
  </si>
  <si>
    <r>
      <t xml:space="preserve">Annual water usage - </t>
    </r>
    <r>
      <rPr>
        <b/>
        <sz val="11"/>
        <color theme="1"/>
        <rFont val="Calibri"/>
        <family val="2"/>
        <scheme val="minor"/>
      </rPr>
      <t>Measured</t>
    </r>
  </si>
  <si>
    <r>
      <t>Anglian Water cost per m</t>
    </r>
    <r>
      <rPr>
        <sz val="12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(2021/2022)</t>
    </r>
  </si>
  <si>
    <t>Anglian Water cost per m3 (2022/2023)</t>
  </si>
  <si>
    <t>Annual water usage - Predicted</t>
  </si>
  <si>
    <t>Difference</t>
  </si>
  <si>
    <t>Adverage daily salt useage in mm</t>
  </si>
  <si>
    <t>Predicted Regeneration Cycles/8Kg Cycles</t>
  </si>
  <si>
    <t>Actual Salt Used</t>
  </si>
  <si>
    <t>Water Softener -21/22 Useage &amp; Costs</t>
  </si>
  <si>
    <t>Without Water Softener (Based on 2019/2020 &amp; 2021/2022)</t>
  </si>
  <si>
    <t>8Kg bags block salt per year (8Kg came with softener)</t>
  </si>
  <si>
    <t>Actual useage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</si>
</sst>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164" formatCode="&quot;£&quot;#,##0.0000;[Red]\-&quot;£&quot;#,##0.0000"/>
    <numFmt numFmtId="165" formatCode="0.0"/>
    <numFmt numFmtId="166" formatCode="[$-F800]dddd\,\ mmmm\ dd\,\ yyyy"/>
    <numFmt numFmtId="167" formatCode="&quot;£&quot;#,##0.00"/>
    <numFmt numFmtId="168" formatCode="&quot;£&quot;#,##0.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8" fontId="0" fillId="0" borderId="0" xfId="0" applyNumberFormat="1"/>
    <xf numFmtId="8" fontId="1" fillId="0" borderId="0" xfId="0" applyNumberFormat="1" applyFont="1" applyAlignment="1">
      <alignment horizontal="center"/>
    </xf>
    <xf numFmtId="165" fontId="0" fillId="0" borderId="0" xfId="0" applyNumberFormat="1"/>
    <xf numFmtId="4" fontId="0" fillId="0" borderId="0" xfId="0" applyNumberFormat="1"/>
    <xf numFmtId="2" fontId="0" fillId="0" borderId="0" xfId="0" applyNumberFormat="1"/>
    <xf numFmtId="8" fontId="3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/>
    <xf numFmtId="1" fontId="0" fillId="0" borderId="0" xfId="0" applyNumberFormat="1"/>
    <xf numFmtId="0" fontId="6" fillId="0" borderId="0" xfId="0" applyFont="1"/>
    <xf numFmtId="0" fontId="7" fillId="0" borderId="0" xfId="0" applyFont="1" applyAlignment="1">
      <alignment horizontal="left"/>
    </xf>
    <xf numFmtId="0" fontId="2" fillId="0" borderId="1" xfId="0" applyFont="1" applyBorder="1"/>
    <xf numFmtId="0" fontId="0" fillId="0" borderId="1" xfId="0" applyBorder="1"/>
    <xf numFmtId="1" fontId="1" fillId="0" borderId="1" xfId="0" applyNumberFormat="1" applyFont="1" applyBorder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8" fontId="3" fillId="0" borderId="1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/>
    <xf numFmtId="0" fontId="3" fillId="0" borderId="2" xfId="0" applyFont="1" applyBorder="1"/>
    <xf numFmtId="8" fontId="0" fillId="0" borderId="2" xfId="0" applyNumberFormat="1" applyBorder="1"/>
    <xf numFmtId="167" fontId="0" fillId="0" borderId="0" xfId="0" applyNumberFormat="1"/>
    <xf numFmtId="168" fontId="0" fillId="0" borderId="0" xfId="0" applyNumberFormat="1"/>
    <xf numFmtId="167" fontId="1" fillId="0" borderId="0" xfId="0" applyNumberFormat="1" applyFont="1"/>
    <xf numFmtId="167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8" fillId="0" borderId="0" xfId="0" applyFont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'Monthly Running Costs - Actual'!$C$44</c:f>
              <c:strCache>
                <c:ptCount val="1"/>
                <c:pt idx="0">
                  <c:v>Water Useage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'Monthly Running Costs - Actual'!$A$45:$A$59</c:f>
              <c:numCache>
                <c:formatCode>[$-F800]dddd\,\ mmmm\ dd\,\ yyyy</c:formatCode>
                <c:ptCount val="15"/>
                <c:pt idx="0">
                  <c:v>44269</c:v>
                </c:pt>
                <c:pt idx="1">
                  <c:v>44284</c:v>
                </c:pt>
                <c:pt idx="2">
                  <c:v>44310</c:v>
                </c:pt>
                <c:pt idx="3">
                  <c:v>44338</c:v>
                </c:pt>
                <c:pt idx="4">
                  <c:v>44361</c:v>
                </c:pt>
                <c:pt idx="5">
                  <c:v>44385</c:v>
                </c:pt>
                <c:pt idx="6">
                  <c:v>44408</c:v>
                </c:pt>
                <c:pt idx="7">
                  <c:v>44433</c:v>
                </c:pt>
                <c:pt idx="8">
                  <c:v>44456</c:v>
                </c:pt>
                <c:pt idx="9">
                  <c:v>44481</c:v>
                </c:pt>
                <c:pt idx="10">
                  <c:v>44507</c:v>
                </c:pt>
                <c:pt idx="11">
                  <c:v>44562</c:v>
                </c:pt>
                <c:pt idx="12">
                  <c:v>44590</c:v>
                </c:pt>
                <c:pt idx="13">
                  <c:v>44614</c:v>
                </c:pt>
                <c:pt idx="14">
                  <c:v>44642</c:v>
                </c:pt>
              </c:numCache>
            </c:numRef>
          </c:cat>
          <c:val>
            <c:numRef>
              <c:f>'Monthly Running Costs - Actual'!$C$45:$C$59</c:f>
              <c:numCache>
                <c:formatCode>General</c:formatCode>
                <c:ptCount val="15"/>
                <c:pt idx="1">
                  <c:v>5.7880000000000109</c:v>
                </c:pt>
                <c:pt idx="2">
                  <c:v>8.7789999999999964</c:v>
                </c:pt>
                <c:pt idx="3">
                  <c:v>9.3100000000000591</c:v>
                </c:pt>
                <c:pt idx="4">
                  <c:v>8.5599999999999454</c:v>
                </c:pt>
                <c:pt idx="5">
                  <c:v>9.1019999999999754</c:v>
                </c:pt>
                <c:pt idx="6">
                  <c:v>8.8300000000000409</c:v>
                </c:pt>
                <c:pt idx="7">
                  <c:v>9.07000000000005</c:v>
                </c:pt>
                <c:pt idx="8">
                  <c:v>9.02699999999993</c:v>
                </c:pt>
                <c:pt idx="9">
                  <c:v>8.5339999999999918</c:v>
                </c:pt>
                <c:pt idx="10">
                  <c:v>8.6180000000000518</c:v>
                </c:pt>
                <c:pt idx="11">
                  <c:v>16.080000000000041</c:v>
                </c:pt>
                <c:pt idx="12">
                  <c:v>8.9789999999999281</c:v>
                </c:pt>
                <c:pt idx="13">
                  <c:v>7.44500000000005</c:v>
                </c:pt>
                <c:pt idx="14">
                  <c:v>9.1580000000000155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F-41A9-95B0-49BB2D177515}"/>
            </c:ext>
          </c:extLst>
        </c:ser>
        <c:ser>
          <c:idx val="3"/>
          <c:order val="3"/>
          <c:tx>
            <c:strRef>
              <c:f>'Monthly Running Costs - Actual'!$E$44</c:f>
              <c:strCache>
                <c:ptCount val="1"/>
                <c:pt idx="0">
                  <c:v>Regen Days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'Monthly Running Costs - Actual'!$A$45:$A$59</c:f>
              <c:numCache>
                <c:formatCode>[$-F800]dddd\,\ mmmm\ dd\,\ yyyy</c:formatCode>
                <c:ptCount val="15"/>
                <c:pt idx="0">
                  <c:v>44269</c:v>
                </c:pt>
                <c:pt idx="1">
                  <c:v>44284</c:v>
                </c:pt>
                <c:pt idx="2">
                  <c:v>44310</c:v>
                </c:pt>
                <c:pt idx="3">
                  <c:v>44338</c:v>
                </c:pt>
                <c:pt idx="4">
                  <c:v>44361</c:v>
                </c:pt>
                <c:pt idx="5">
                  <c:v>44385</c:v>
                </c:pt>
                <c:pt idx="6">
                  <c:v>44408</c:v>
                </c:pt>
                <c:pt idx="7">
                  <c:v>44433</c:v>
                </c:pt>
                <c:pt idx="8">
                  <c:v>44456</c:v>
                </c:pt>
                <c:pt idx="9">
                  <c:v>44481</c:v>
                </c:pt>
                <c:pt idx="10">
                  <c:v>44507</c:v>
                </c:pt>
                <c:pt idx="11">
                  <c:v>44562</c:v>
                </c:pt>
                <c:pt idx="12">
                  <c:v>44590</c:v>
                </c:pt>
                <c:pt idx="13">
                  <c:v>44614</c:v>
                </c:pt>
                <c:pt idx="14">
                  <c:v>44642</c:v>
                </c:pt>
              </c:numCache>
            </c:numRef>
          </c:cat>
          <c:val>
            <c:numRef>
              <c:f>'Monthly Running Costs - Actual'!$E$45:$E$59</c:f>
              <c:numCache>
                <c:formatCode>General</c:formatCode>
                <c:ptCount val="15"/>
                <c:pt idx="1">
                  <c:v>15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24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25</c:v>
                </c:pt>
                <c:pt idx="10">
                  <c:v>26</c:v>
                </c:pt>
                <c:pt idx="11">
                  <c:v>55</c:v>
                </c:pt>
                <c:pt idx="12">
                  <c:v>28</c:v>
                </c:pt>
                <c:pt idx="13">
                  <c:v>24</c:v>
                </c:pt>
                <c:pt idx="1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DF-41A9-95B0-49BB2D177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3133728"/>
        <c:axId val="58313123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'Monthly Running Costs - Actual'!$B$44</c15:sqref>
                        </c15:formulaRef>
                      </c:ext>
                    </c:extLst>
                    <c:strCache>
                      <c:ptCount val="1"/>
                      <c:pt idx="0">
                        <c:v>Meter Reading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'Monthly Running Costs - Actual'!$A$45:$A$59</c15:sqref>
                        </c15:formulaRef>
                      </c:ext>
                    </c:extLst>
                    <c:numCache>
                      <c:formatCode>[$-F800]dddd\,\ mmmm\ dd\,\ yyyy</c:formatCode>
                      <c:ptCount val="15"/>
                      <c:pt idx="0">
                        <c:v>44269</c:v>
                      </c:pt>
                      <c:pt idx="1">
                        <c:v>44284</c:v>
                      </c:pt>
                      <c:pt idx="2">
                        <c:v>44310</c:v>
                      </c:pt>
                      <c:pt idx="3">
                        <c:v>44338</c:v>
                      </c:pt>
                      <c:pt idx="4">
                        <c:v>44361</c:v>
                      </c:pt>
                      <c:pt idx="5">
                        <c:v>44385</c:v>
                      </c:pt>
                      <c:pt idx="6">
                        <c:v>44408</c:v>
                      </c:pt>
                      <c:pt idx="7">
                        <c:v>44433</c:v>
                      </c:pt>
                      <c:pt idx="8">
                        <c:v>44456</c:v>
                      </c:pt>
                      <c:pt idx="9">
                        <c:v>44481</c:v>
                      </c:pt>
                      <c:pt idx="10">
                        <c:v>44507</c:v>
                      </c:pt>
                      <c:pt idx="11">
                        <c:v>44562</c:v>
                      </c:pt>
                      <c:pt idx="12">
                        <c:v>44590</c:v>
                      </c:pt>
                      <c:pt idx="13">
                        <c:v>44614</c:v>
                      </c:pt>
                      <c:pt idx="14">
                        <c:v>44642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'Monthly Running Costs - Actual'!$B$45:$B$56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826.14599999999996</c:v>
                      </c:pt>
                      <c:pt idx="1">
                        <c:v>831.93399999999997</c:v>
                      </c:pt>
                      <c:pt idx="2">
                        <c:v>840.71299999999997</c:v>
                      </c:pt>
                      <c:pt idx="3">
                        <c:v>850.02300000000002</c:v>
                      </c:pt>
                      <c:pt idx="4">
                        <c:v>858.58299999999997</c:v>
                      </c:pt>
                      <c:pt idx="5">
                        <c:v>867.68499999999995</c:v>
                      </c:pt>
                      <c:pt idx="6">
                        <c:v>876.51499999999999</c:v>
                      </c:pt>
                      <c:pt idx="7">
                        <c:v>885.58500000000004</c:v>
                      </c:pt>
                      <c:pt idx="8">
                        <c:v>894.61199999999997</c:v>
                      </c:pt>
                      <c:pt idx="9">
                        <c:v>903.14599999999996</c:v>
                      </c:pt>
                      <c:pt idx="10">
                        <c:v>911.76400000000001</c:v>
                      </c:pt>
                      <c:pt idx="11">
                        <c:v>927.84400000000005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7BDF-41A9-95B0-49BB2D17751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'Monthly Running Costs - Actual'!$D$44</c15:sqref>
                        </c15:formulaRef>
                      </c:ext>
                    </c:extLst>
                    <c:strCache>
                      <c:ptCount val="1"/>
                      <c:pt idx="0">
                        <c:v>Salt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'Monthly Running Costs - Actual'!$A$45:$A$59</c15:sqref>
                        </c15:formulaRef>
                      </c:ext>
                    </c:extLst>
                    <c:numCache>
                      <c:formatCode>[$-F800]dddd\,\ mmmm\ dd\,\ yyyy</c:formatCode>
                      <c:ptCount val="15"/>
                      <c:pt idx="0">
                        <c:v>44269</c:v>
                      </c:pt>
                      <c:pt idx="1">
                        <c:v>44284</c:v>
                      </c:pt>
                      <c:pt idx="2">
                        <c:v>44310</c:v>
                      </c:pt>
                      <c:pt idx="3">
                        <c:v>44338</c:v>
                      </c:pt>
                      <c:pt idx="4">
                        <c:v>44361</c:v>
                      </c:pt>
                      <c:pt idx="5">
                        <c:v>44385</c:v>
                      </c:pt>
                      <c:pt idx="6">
                        <c:v>44408</c:v>
                      </c:pt>
                      <c:pt idx="7">
                        <c:v>44433</c:v>
                      </c:pt>
                      <c:pt idx="8">
                        <c:v>44456</c:v>
                      </c:pt>
                      <c:pt idx="9">
                        <c:v>44481</c:v>
                      </c:pt>
                      <c:pt idx="10">
                        <c:v>44507</c:v>
                      </c:pt>
                      <c:pt idx="11">
                        <c:v>44562</c:v>
                      </c:pt>
                      <c:pt idx="12">
                        <c:v>44590</c:v>
                      </c:pt>
                      <c:pt idx="13">
                        <c:v>44614</c:v>
                      </c:pt>
                      <c:pt idx="14">
                        <c:v>44642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'Monthly Running Costs - Actual'!$D$45:$D$56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0</c:v>
                      </c:pt>
                      <c:pt idx="1">
                        <c:v>8</c:v>
                      </c:pt>
                      <c:pt idx="2">
                        <c:v>16</c:v>
                      </c:pt>
                      <c:pt idx="3">
                        <c:v>24</c:v>
                      </c:pt>
                      <c:pt idx="4">
                        <c:v>32</c:v>
                      </c:pt>
                      <c:pt idx="5">
                        <c:v>40</c:v>
                      </c:pt>
                      <c:pt idx="6">
                        <c:v>48</c:v>
                      </c:pt>
                      <c:pt idx="7">
                        <c:v>56</c:v>
                      </c:pt>
                      <c:pt idx="8">
                        <c:v>64</c:v>
                      </c:pt>
                      <c:pt idx="9">
                        <c:v>72</c:v>
                      </c:pt>
                      <c:pt idx="10">
                        <c:v>80</c:v>
                      </c:pt>
                      <c:pt idx="11">
                        <c:v>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BDF-41A9-95B0-49BB2D17751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'Monthly Running Costs - Actual'!$F$44</c15:sqref>
                        </c15:formulaRef>
                      </c:ext>
                    </c:extLst>
                    <c:strCache>
                      <c:ptCount val="1"/>
                      <c:pt idx="0">
                        <c:v>mm/day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'Monthly Running Costs - Actual'!$A$45:$A$59</c15:sqref>
                        </c15:formulaRef>
                      </c:ext>
                    </c:extLst>
                    <c:numCache>
                      <c:formatCode>[$-F800]dddd\,\ mmmm\ dd\,\ yyyy</c:formatCode>
                      <c:ptCount val="15"/>
                      <c:pt idx="0">
                        <c:v>44269</c:v>
                      </c:pt>
                      <c:pt idx="1">
                        <c:v>44284</c:v>
                      </c:pt>
                      <c:pt idx="2">
                        <c:v>44310</c:v>
                      </c:pt>
                      <c:pt idx="3">
                        <c:v>44338</c:v>
                      </c:pt>
                      <c:pt idx="4">
                        <c:v>44361</c:v>
                      </c:pt>
                      <c:pt idx="5">
                        <c:v>44385</c:v>
                      </c:pt>
                      <c:pt idx="6">
                        <c:v>44408</c:v>
                      </c:pt>
                      <c:pt idx="7">
                        <c:v>44433</c:v>
                      </c:pt>
                      <c:pt idx="8">
                        <c:v>44456</c:v>
                      </c:pt>
                      <c:pt idx="9">
                        <c:v>44481</c:v>
                      </c:pt>
                      <c:pt idx="10">
                        <c:v>44507</c:v>
                      </c:pt>
                      <c:pt idx="11">
                        <c:v>44562</c:v>
                      </c:pt>
                      <c:pt idx="12">
                        <c:v>44590</c:v>
                      </c:pt>
                      <c:pt idx="13">
                        <c:v>44614</c:v>
                      </c:pt>
                      <c:pt idx="14">
                        <c:v>44642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'Monthly Running Costs - Actual'!$F$45:$F$56</c15:sqref>
                        </c15:formulaRef>
                      </c:ext>
                    </c:extLst>
                    <c:numCache>
                      <c:formatCode>0.00</c:formatCode>
                      <c:ptCount val="12"/>
                      <c:pt idx="1">
                        <c:v>18.666666666666668</c:v>
                      </c:pt>
                      <c:pt idx="2">
                        <c:v>10.76923076923077</c:v>
                      </c:pt>
                      <c:pt idx="3">
                        <c:v>10</c:v>
                      </c:pt>
                      <c:pt idx="4">
                        <c:v>12.173913043478262</c:v>
                      </c:pt>
                      <c:pt idx="5">
                        <c:v>11.666666666666666</c:v>
                      </c:pt>
                      <c:pt idx="6">
                        <c:v>12.173913043478262</c:v>
                      </c:pt>
                      <c:pt idx="7">
                        <c:v>11.2</c:v>
                      </c:pt>
                      <c:pt idx="8">
                        <c:v>12.173913043478262</c:v>
                      </c:pt>
                      <c:pt idx="9">
                        <c:v>11.2</c:v>
                      </c:pt>
                      <c:pt idx="10">
                        <c:v>10.76923076923077</c:v>
                      </c:pt>
                      <c:pt idx="11">
                        <c:v>5.0909090909090908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BDF-41A9-95B0-49BB2D177515}"/>
                  </c:ext>
                </c:extLst>
              </c15:ser>
            </c15:filteredLineSeries>
          </c:ext>
        </c:extLst>
      </c:lineChart>
      <c:dateAx>
        <c:axId val="583133728"/>
        <c:scaling>
          <c:orientation val="minMax"/>
        </c:scaling>
        <c:delete val="0"/>
        <c:axPos val="b"/>
        <c:numFmt formatCode="[$-F800]dddd\,\ mmmm\ dd\,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131232"/>
        <c:crosses val="autoZero"/>
        <c:auto val="1"/>
        <c:lblOffset val="100"/>
        <c:baseTimeUnit val="days"/>
      </c:dateAx>
      <c:valAx>
        <c:axId val="583131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133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402364</xdr:colOff>
      <xdr:row>40</xdr:row>
      <xdr:rowOff>113232</xdr:rowOff>
    </xdr:from>
    <xdr:to>
      <xdr:col>13</xdr:col>
      <xdr:colOff>523429</xdr:colOff>
      <xdr:row>54</xdr:row>
      <xdr:rowOff>121778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0F76B5-46A7-4847-A5B8-D5080B1886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8AAE5-0F70-49D3-9580-45F59E7FD72A}">
  <dimension ref="A1:P39"/>
  <sheetViews>
    <sheetView tabSelected="1" topLeftCell="B4" workbookViewId="0">
      <selection activeCell="C33" sqref="C33"/>
    </sheetView>
  </sheetViews>
  <sheetFormatPr defaultRowHeight="15" x14ac:dyDescent="0.25"/>
  <cols>
    <col min="1" max="1" width="36.140625" customWidth="1"/>
    <col min="2" max="2" width="31.7109375" customWidth="1"/>
    <col min="3" max="3" width="11.42578125" customWidth="1"/>
    <col min="9" max="9" width="2.42578125" customWidth="1"/>
    <col min="10" max="10" width="35" customWidth="1"/>
    <col min="11" max="11" width="40.42578125" customWidth="1"/>
    <col min="12" max="12" width="12" customWidth="1"/>
    <col min="13" max="13" width="11.85546875" customWidth="1"/>
    <col min="14" max="14" width="10" customWidth="1"/>
  </cols>
  <sheetData>
    <row r="1" spans="1:16" x14ac:dyDescent="0.25">
      <c r="A1" s="8" t="s">
        <v>87</v>
      </c>
      <c r="J1" s="30"/>
      <c r="M1" s="43" t="s">
        <v>69</v>
      </c>
      <c r="N1" s="43" t="s">
        <v>70</v>
      </c>
      <c r="O1" s="43"/>
      <c r="P1" s="43" t="s">
        <v>73</v>
      </c>
    </row>
    <row r="2" spans="1:16" x14ac:dyDescent="0.25">
      <c r="J2" s="30"/>
      <c r="K2" s="44" t="s">
        <v>71</v>
      </c>
      <c r="M2" s="39">
        <v>1.6014999999999999</v>
      </c>
      <c r="N2" s="39">
        <v>1.6853</v>
      </c>
      <c r="O2" s="29"/>
      <c r="P2" s="40">
        <f>N2-M2</f>
        <v>8.3800000000000097E-2</v>
      </c>
    </row>
    <row r="3" spans="1:16" x14ac:dyDescent="0.25">
      <c r="B3" s="1" t="s">
        <v>22</v>
      </c>
      <c r="C3">
        <v>108.68</v>
      </c>
      <c r="D3" t="s">
        <v>1</v>
      </c>
      <c r="E3" t="s">
        <v>26</v>
      </c>
      <c r="J3" s="30"/>
      <c r="K3" s="45"/>
      <c r="M3" s="29"/>
      <c r="N3" s="29"/>
      <c r="O3" s="29"/>
      <c r="P3" s="41"/>
    </row>
    <row r="4" spans="1:16" x14ac:dyDescent="0.25">
      <c r="B4" s="1" t="s">
        <v>2</v>
      </c>
      <c r="C4">
        <v>3</v>
      </c>
      <c r="J4" s="30"/>
      <c r="K4" s="45"/>
      <c r="M4" s="29"/>
      <c r="N4" s="29"/>
      <c r="O4" s="29"/>
      <c r="P4" s="41"/>
    </row>
    <row r="5" spans="1:16" x14ac:dyDescent="0.25">
      <c r="B5" s="1" t="s">
        <v>3</v>
      </c>
      <c r="C5">
        <f>C4*C3</f>
        <v>326.04000000000002</v>
      </c>
      <c r="D5" t="s">
        <v>1</v>
      </c>
      <c r="J5" s="30"/>
      <c r="K5" s="44" t="s">
        <v>72</v>
      </c>
      <c r="M5" s="42">
        <v>5.25</v>
      </c>
      <c r="N5" s="42">
        <v>6</v>
      </c>
      <c r="O5" s="29"/>
      <c r="P5" s="41">
        <f>N5-M5</f>
        <v>0.75</v>
      </c>
    </row>
    <row r="6" spans="1:16" x14ac:dyDescent="0.25">
      <c r="B6" s="1" t="s">
        <v>20</v>
      </c>
      <c r="C6">
        <f>365*C5</f>
        <v>119004.6</v>
      </c>
      <c r="D6" t="s">
        <v>1</v>
      </c>
      <c r="E6" t="s">
        <v>38</v>
      </c>
      <c r="J6" s="30"/>
    </row>
    <row r="7" spans="1:16" ht="15.75" x14ac:dyDescent="0.25">
      <c r="B7" s="1" t="s">
        <v>62</v>
      </c>
      <c r="C7" s="6">
        <f>C6/1000</f>
        <v>119.00460000000001</v>
      </c>
      <c r="D7" t="s">
        <v>39</v>
      </c>
      <c r="J7" s="32"/>
    </row>
    <row r="8" spans="1:16" x14ac:dyDescent="0.25">
      <c r="J8" s="30"/>
    </row>
    <row r="9" spans="1:16" ht="15.75" x14ac:dyDescent="0.25">
      <c r="A9" t="s">
        <v>79</v>
      </c>
      <c r="B9" s="10">
        <v>1.6014999999999999</v>
      </c>
      <c r="C9" s="3">
        <f>B9*C7</f>
        <v>190.58586690000001</v>
      </c>
      <c r="D9" t="s">
        <v>18</v>
      </c>
      <c r="J9" s="30"/>
    </row>
    <row r="10" spans="1:16" x14ac:dyDescent="0.25">
      <c r="J10" s="30"/>
    </row>
    <row r="11" spans="1:16" x14ac:dyDescent="0.25">
      <c r="A11" s="8" t="s">
        <v>4</v>
      </c>
      <c r="J11" s="31" t="s">
        <v>86</v>
      </c>
    </row>
    <row r="12" spans="1:16" x14ac:dyDescent="0.25">
      <c r="E12" s="46" t="s">
        <v>82</v>
      </c>
      <c r="J12" s="30"/>
    </row>
    <row r="13" spans="1:16" ht="15.75" x14ac:dyDescent="0.25">
      <c r="A13" t="s">
        <v>81</v>
      </c>
      <c r="C13" s="6">
        <f>C7</f>
        <v>119.00460000000001</v>
      </c>
      <c r="D13" s="12" t="s">
        <v>37</v>
      </c>
      <c r="E13" s="6">
        <f>C14-C13</f>
        <v>7.9953999999999894</v>
      </c>
      <c r="F13" t="s">
        <v>37</v>
      </c>
      <c r="J13" s="30" t="s">
        <v>78</v>
      </c>
      <c r="L13" s="6">
        <f>C14</f>
        <v>127</v>
      </c>
      <c r="M13" t="s">
        <v>37</v>
      </c>
    </row>
    <row r="14" spans="1:16" ht="15.75" x14ac:dyDescent="0.25">
      <c r="A14" t="s">
        <v>77</v>
      </c>
      <c r="C14" s="6">
        <v>127</v>
      </c>
      <c r="D14" s="12" t="s">
        <v>37</v>
      </c>
      <c r="J14" s="30"/>
    </row>
    <row r="15" spans="1:16" x14ac:dyDescent="0.25">
      <c r="J15" s="30"/>
      <c r="M15" s="1"/>
    </row>
    <row r="16" spans="1:16" x14ac:dyDescent="0.25">
      <c r="A16" t="s">
        <v>27</v>
      </c>
      <c r="J16" s="30" t="s">
        <v>74</v>
      </c>
    </row>
    <row r="17" spans="1:15" x14ac:dyDescent="0.25">
      <c r="B17" s="1" t="s">
        <v>28</v>
      </c>
      <c r="C17" s="4">
        <f>C14/0.327</f>
        <v>388.37920489296636</v>
      </c>
      <c r="D17" t="s">
        <v>5</v>
      </c>
      <c r="J17" s="30"/>
      <c r="K17" t="s">
        <v>28</v>
      </c>
      <c r="L17" s="6">
        <f>L13/0.327</f>
        <v>388.37920489296636</v>
      </c>
      <c r="M17" t="s">
        <v>5</v>
      </c>
    </row>
    <row r="18" spans="1:15" x14ac:dyDescent="0.25">
      <c r="C18" s="4"/>
      <c r="J18" s="30"/>
    </row>
    <row r="19" spans="1:15" x14ac:dyDescent="0.25">
      <c r="A19" t="s">
        <v>19</v>
      </c>
      <c r="B19" t="s">
        <v>23</v>
      </c>
      <c r="C19" s="5">
        <f>C17*20.5</f>
        <v>7961.7737003058101</v>
      </c>
      <c r="D19" t="s">
        <v>24</v>
      </c>
      <c r="J19" s="30" t="s">
        <v>75</v>
      </c>
      <c r="K19" t="s">
        <v>23</v>
      </c>
      <c r="L19" s="5">
        <f>L17*20.5</f>
        <v>7961.7737003058101</v>
      </c>
      <c r="M19" t="s">
        <v>24</v>
      </c>
    </row>
    <row r="20" spans="1:15" x14ac:dyDescent="0.25">
      <c r="J20" s="30"/>
    </row>
    <row r="21" spans="1:15" ht="15.75" x14ac:dyDescent="0.25">
      <c r="B21" s="11" t="s">
        <v>68</v>
      </c>
      <c r="C21" s="6">
        <f>C19/1000</f>
        <v>7.9617737003058098</v>
      </c>
      <c r="D21" s="12" t="s">
        <v>37</v>
      </c>
      <c r="E21" t="s">
        <v>89</v>
      </c>
      <c r="G21" s="6">
        <f>E13</f>
        <v>7.9953999999999894</v>
      </c>
      <c r="H21" t="s">
        <v>37</v>
      </c>
      <c r="J21" s="30"/>
      <c r="K21" t="s">
        <v>76</v>
      </c>
      <c r="L21" s="6">
        <f>L19/1000</f>
        <v>7.9617737003058098</v>
      </c>
      <c r="M21" t="s">
        <v>37</v>
      </c>
    </row>
    <row r="22" spans="1:15" x14ac:dyDescent="0.25">
      <c r="B22" s="1"/>
      <c r="C22" s="6"/>
      <c r="J22" s="30"/>
    </row>
    <row r="23" spans="1:15" ht="15.75" x14ac:dyDescent="0.25">
      <c r="A23" t="s">
        <v>79</v>
      </c>
      <c r="B23" s="10">
        <v>1.6014999999999999</v>
      </c>
      <c r="C23" s="3">
        <f>G21*B23</f>
        <v>12.804633099999982</v>
      </c>
      <c r="D23" t="s">
        <v>6</v>
      </c>
      <c r="J23" s="30" t="s">
        <v>80</v>
      </c>
      <c r="K23" s="34">
        <f>N2</f>
        <v>1.6853</v>
      </c>
      <c r="L23" s="35">
        <f>G21*K23</f>
        <v>13.474647619999983</v>
      </c>
      <c r="M23" t="s">
        <v>6</v>
      </c>
    </row>
    <row r="24" spans="1:15" x14ac:dyDescent="0.25">
      <c r="B24" s="1"/>
      <c r="J24" s="30"/>
    </row>
    <row r="25" spans="1:15" x14ac:dyDescent="0.25">
      <c r="A25" s="9" t="s">
        <v>7</v>
      </c>
      <c r="B25" s="1"/>
      <c r="J25" s="30" t="s">
        <v>7</v>
      </c>
    </row>
    <row r="26" spans="1:15" x14ac:dyDescent="0.25">
      <c r="B26" s="1"/>
      <c r="J26" s="30"/>
    </row>
    <row r="27" spans="1:15" x14ac:dyDescent="0.25">
      <c r="A27" t="s">
        <v>29</v>
      </c>
      <c r="B27" s="1"/>
      <c r="C27">
        <v>8</v>
      </c>
      <c r="D27" t="s">
        <v>8</v>
      </c>
      <c r="E27" s="2">
        <v>6</v>
      </c>
      <c r="F27" t="s">
        <v>21</v>
      </c>
      <c r="J27" s="30" t="s">
        <v>29</v>
      </c>
      <c r="L27">
        <v>8</v>
      </c>
      <c r="M27" t="s">
        <v>8</v>
      </c>
      <c r="N27" s="2">
        <f>N5</f>
        <v>6</v>
      </c>
      <c r="O27" t="s">
        <v>21</v>
      </c>
    </row>
    <row r="28" spans="1:15" x14ac:dyDescent="0.25">
      <c r="B28" s="1"/>
      <c r="J28" s="30"/>
    </row>
    <row r="29" spans="1:15" x14ac:dyDescent="0.25">
      <c r="B29" s="1" t="s">
        <v>9</v>
      </c>
      <c r="C29">
        <v>0.34</v>
      </c>
      <c r="D29" t="s">
        <v>8</v>
      </c>
      <c r="J29" s="30"/>
      <c r="K29" t="s">
        <v>9</v>
      </c>
      <c r="L29">
        <v>0.34</v>
      </c>
      <c r="M29" t="s">
        <v>8</v>
      </c>
    </row>
    <row r="30" spans="1:15" x14ac:dyDescent="0.25">
      <c r="B30" s="1"/>
      <c r="J30" s="30"/>
    </row>
    <row r="31" spans="1:15" x14ac:dyDescent="0.25">
      <c r="B31" s="1" t="s">
        <v>10</v>
      </c>
      <c r="C31" s="4">
        <f>C27/C29</f>
        <v>23.52941176470588</v>
      </c>
      <c r="D31" t="s">
        <v>11</v>
      </c>
      <c r="J31" s="30"/>
      <c r="K31" t="s">
        <v>10</v>
      </c>
      <c r="L31" s="6">
        <f>L27/L29</f>
        <v>23.52941176470588</v>
      </c>
      <c r="M31" t="s">
        <v>11</v>
      </c>
    </row>
    <row r="32" spans="1:15" x14ac:dyDescent="0.25">
      <c r="B32" s="1"/>
      <c r="J32" s="30"/>
    </row>
    <row r="33" spans="2:14" x14ac:dyDescent="0.25">
      <c r="B33" s="1" t="s">
        <v>12</v>
      </c>
      <c r="C33" s="6">
        <f>C17/C31</f>
        <v>16.50611620795107</v>
      </c>
      <c r="D33" t="s">
        <v>13</v>
      </c>
      <c r="J33" s="30"/>
      <c r="K33" t="s">
        <v>84</v>
      </c>
      <c r="L33" s="6">
        <f>L17/L31</f>
        <v>16.50611620795107</v>
      </c>
      <c r="M33" t="s">
        <v>13</v>
      </c>
    </row>
    <row r="34" spans="2:14" x14ac:dyDescent="0.25">
      <c r="B34" s="1"/>
      <c r="J34" s="30"/>
      <c r="K34" t="s">
        <v>85</v>
      </c>
      <c r="L34">
        <v>13</v>
      </c>
      <c r="M34" t="s">
        <v>88</v>
      </c>
    </row>
    <row r="35" spans="2:14" x14ac:dyDescent="0.25">
      <c r="B35" s="1" t="s">
        <v>14</v>
      </c>
      <c r="C35" s="3">
        <f>C33*E27</f>
        <v>99.036697247706428</v>
      </c>
      <c r="J35" s="30"/>
      <c r="K35" t="s">
        <v>14</v>
      </c>
      <c r="L35" s="36">
        <f>L34*N27</f>
        <v>78</v>
      </c>
    </row>
    <row r="36" spans="2:14" x14ac:dyDescent="0.25">
      <c r="B36" s="1" t="s">
        <v>15</v>
      </c>
      <c r="C36" s="3">
        <f>C23</f>
        <v>12.804633099999982</v>
      </c>
      <c r="J36" s="30"/>
      <c r="K36" t="s">
        <v>15</v>
      </c>
      <c r="L36" s="37">
        <f>L23</f>
        <v>13.474647619999983</v>
      </c>
    </row>
    <row r="37" spans="2:14" x14ac:dyDescent="0.25">
      <c r="B37" s="1"/>
      <c r="J37" s="30"/>
    </row>
    <row r="38" spans="2:14" x14ac:dyDescent="0.25">
      <c r="B38" s="1" t="s">
        <v>17</v>
      </c>
      <c r="C38" s="7">
        <f>SUM(C35:C36)</f>
        <v>111.84133034770642</v>
      </c>
      <c r="D38" s="2">
        <f>C38/365</f>
        <v>0.30641460369234635</v>
      </c>
      <c r="E38" t="s">
        <v>16</v>
      </c>
      <c r="J38" s="30"/>
      <c r="K38" t="s">
        <v>17</v>
      </c>
      <c r="L38" s="38">
        <f>SUM(L35:L36)</f>
        <v>91.474647619999985</v>
      </c>
      <c r="M38" s="33">
        <f>L38/365</f>
        <v>0.25061547293150682</v>
      </c>
      <c r="N38" t="s">
        <v>16</v>
      </c>
    </row>
    <row r="39" spans="2:14" x14ac:dyDescent="0.25">
      <c r="D39" s="2">
        <f>D38*31</f>
        <v>9.4988527144627373</v>
      </c>
      <c r="E39" t="s">
        <v>25</v>
      </c>
      <c r="J39" s="30"/>
      <c r="M39" s="33">
        <f>M38*31</f>
        <v>7.7690796608767112</v>
      </c>
      <c r="N39" t="s">
        <v>25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C6A54-966C-4DC9-B4D9-EE170CA27A46}">
  <dimension ref="A1:M78"/>
  <sheetViews>
    <sheetView topLeftCell="A40" zoomScale="107" workbookViewId="0">
      <selection activeCell="N69" sqref="N69"/>
    </sheetView>
  </sheetViews>
  <sheetFormatPr defaultRowHeight="15" x14ac:dyDescent="0.25"/>
  <cols>
    <col min="1" max="1" width="36.140625" customWidth="1"/>
    <col min="2" max="2" width="31.7109375" customWidth="1"/>
    <col min="3" max="3" width="13.28515625" customWidth="1"/>
    <col min="5" max="5" width="12.140625" customWidth="1"/>
    <col min="12" max="12" width="11.28515625" customWidth="1"/>
  </cols>
  <sheetData>
    <row r="1" spans="1:13" x14ac:dyDescent="0.25">
      <c r="A1" s="8" t="s">
        <v>0</v>
      </c>
    </row>
    <row r="3" spans="1:13" x14ac:dyDescent="0.25">
      <c r="B3" s="1" t="s">
        <v>22</v>
      </c>
      <c r="C3" s="13">
        <f>C5/C4</f>
        <v>113.74441465594289</v>
      </c>
      <c r="D3" t="s">
        <v>1</v>
      </c>
      <c r="E3" t="s">
        <v>26</v>
      </c>
      <c r="I3" s="14" t="s">
        <v>40</v>
      </c>
      <c r="J3" s="15">
        <v>127</v>
      </c>
    </row>
    <row r="4" spans="1:13" x14ac:dyDescent="0.25">
      <c r="B4" s="1" t="s">
        <v>2</v>
      </c>
      <c r="C4">
        <v>3</v>
      </c>
    </row>
    <row r="5" spans="1:13" x14ac:dyDescent="0.25">
      <c r="B5" s="1" t="s">
        <v>3</v>
      </c>
      <c r="C5" s="13">
        <f>C14/C13</f>
        <v>341.23324396782868</v>
      </c>
      <c r="D5" t="s">
        <v>1</v>
      </c>
    </row>
    <row r="6" spans="1:13" x14ac:dyDescent="0.25">
      <c r="B6" s="1" t="s">
        <v>20</v>
      </c>
      <c r="C6">
        <f>365*C5</f>
        <v>124550.13404825747</v>
      </c>
      <c r="D6" t="s">
        <v>1</v>
      </c>
      <c r="E6" t="s">
        <v>30</v>
      </c>
    </row>
    <row r="7" spans="1:13" ht="15.75" x14ac:dyDescent="0.25">
      <c r="B7" s="1" t="s">
        <v>62</v>
      </c>
      <c r="C7" s="6">
        <f>C6/1000</f>
        <v>124.55013404825748</v>
      </c>
      <c r="D7" t="s">
        <v>39</v>
      </c>
      <c r="I7" s="14" t="s">
        <v>40</v>
      </c>
      <c r="J7" s="15">
        <v>139</v>
      </c>
    </row>
    <row r="9" spans="1:13" x14ac:dyDescent="0.25">
      <c r="A9" t="s">
        <v>41</v>
      </c>
      <c r="B9" s="10">
        <v>1.6014999999999999</v>
      </c>
      <c r="C9" s="3">
        <f>B9*C7</f>
        <v>199.46703967828435</v>
      </c>
      <c r="D9" t="s">
        <v>18</v>
      </c>
    </row>
    <row r="11" spans="1:13" x14ac:dyDescent="0.25">
      <c r="A11" s="8" t="s">
        <v>42</v>
      </c>
    </row>
    <row r="13" spans="1:13" ht="15.75" x14ac:dyDescent="0.25">
      <c r="A13" t="s">
        <v>55</v>
      </c>
      <c r="C13" s="18">
        <f>E43</f>
        <v>26.642857142857142</v>
      </c>
      <c r="D13" s="16" t="s">
        <v>36</v>
      </c>
      <c r="I13" t="s">
        <v>48</v>
      </c>
      <c r="L13" t="s">
        <v>49</v>
      </c>
      <c r="M13" s="13">
        <f>C13</f>
        <v>26.642857142857142</v>
      </c>
    </row>
    <row r="14" spans="1:13" x14ac:dyDescent="0.25">
      <c r="A14" t="s">
        <v>56</v>
      </c>
      <c r="C14" s="18">
        <f>E14*1000</f>
        <v>9091.4285714285779</v>
      </c>
      <c r="D14" s="17" t="s">
        <v>1</v>
      </c>
      <c r="E14" s="6">
        <f>C43</f>
        <v>9.0914285714285779</v>
      </c>
      <c r="F14" t="s">
        <v>37</v>
      </c>
      <c r="L14" t="s">
        <v>50</v>
      </c>
      <c r="M14" s="1">
        <v>12</v>
      </c>
    </row>
    <row r="15" spans="1:13" x14ac:dyDescent="0.25">
      <c r="M15" s="1"/>
    </row>
    <row r="16" spans="1:13" x14ac:dyDescent="0.25">
      <c r="A16" t="s">
        <v>27</v>
      </c>
      <c r="L16" t="s">
        <v>51</v>
      </c>
      <c r="M16">
        <f>M14*M13</f>
        <v>319.71428571428572</v>
      </c>
    </row>
    <row r="17" spans="1:13" x14ac:dyDescent="0.25">
      <c r="B17" s="1" t="s">
        <v>43</v>
      </c>
      <c r="C17" s="4">
        <f>C14/327</f>
        <v>27.80253385757975</v>
      </c>
      <c r="D17" t="s">
        <v>44</v>
      </c>
      <c r="L17" t="s">
        <v>52</v>
      </c>
      <c r="M17">
        <v>365</v>
      </c>
    </row>
    <row r="18" spans="1:13" x14ac:dyDescent="0.25">
      <c r="C18" s="4"/>
    </row>
    <row r="19" spans="1:13" x14ac:dyDescent="0.25">
      <c r="A19" t="s">
        <v>19</v>
      </c>
      <c r="B19" t="s">
        <v>45</v>
      </c>
      <c r="C19" s="5">
        <f>C17*20.5</f>
        <v>569.95194408038492</v>
      </c>
      <c r="D19" t="s">
        <v>47</v>
      </c>
      <c r="L19" t="s">
        <v>63</v>
      </c>
      <c r="M19">
        <f>M17-M16</f>
        <v>45.285714285714278</v>
      </c>
    </row>
    <row r="21" spans="1:13" ht="15.75" x14ac:dyDescent="0.25">
      <c r="B21" s="11" t="s">
        <v>46</v>
      </c>
      <c r="C21" s="6">
        <f>C19/1000</f>
        <v>0.56995194408038496</v>
      </c>
      <c r="D21" s="12" t="s">
        <v>37</v>
      </c>
      <c r="L21" t="s">
        <v>53</v>
      </c>
      <c r="M21" s="6">
        <f>M19/M13</f>
        <v>1.6997319034852545</v>
      </c>
    </row>
    <row r="22" spans="1:13" x14ac:dyDescent="0.25">
      <c r="B22" s="1"/>
      <c r="C22" s="6"/>
    </row>
    <row r="23" spans="1:13" x14ac:dyDescent="0.25">
      <c r="A23" t="s">
        <v>41</v>
      </c>
      <c r="B23" s="10">
        <v>1.6014999999999999</v>
      </c>
      <c r="C23" s="3">
        <f>C21*B23</f>
        <v>0.91277803844473648</v>
      </c>
      <c r="D23" t="s">
        <v>60</v>
      </c>
      <c r="L23" t="s">
        <v>54</v>
      </c>
      <c r="M23" s="6">
        <f>M21+M14</f>
        <v>13.699731903485254</v>
      </c>
    </row>
    <row r="24" spans="1:13" x14ac:dyDescent="0.25">
      <c r="B24" s="1"/>
    </row>
    <row r="25" spans="1:13" x14ac:dyDescent="0.25">
      <c r="A25" s="9" t="s">
        <v>7</v>
      </c>
      <c r="B25" s="1"/>
    </row>
    <row r="26" spans="1:13" x14ac:dyDescent="0.25">
      <c r="B26" s="1"/>
    </row>
    <row r="27" spans="1:13" x14ac:dyDescent="0.25">
      <c r="A27" t="s">
        <v>29</v>
      </c>
      <c r="B27" s="1"/>
      <c r="C27">
        <v>8</v>
      </c>
      <c r="D27" t="s">
        <v>8</v>
      </c>
      <c r="E27" s="2">
        <v>5.25</v>
      </c>
      <c r="F27" t="s">
        <v>21</v>
      </c>
    </row>
    <row r="28" spans="1:13" x14ac:dyDescent="0.25">
      <c r="B28" s="1"/>
    </row>
    <row r="29" spans="1:13" x14ac:dyDescent="0.25">
      <c r="B29" s="1" t="s">
        <v>9</v>
      </c>
      <c r="C29" s="6">
        <f>C27/C31</f>
        <v>0.28774355751099917</v>
      </c>
      <c r="D29" t="s">
        <v>8</v>
      </c>
    </row>
    <row r="30" spans="1:13" x14ac:dyDescent="0.25">
      <c r="B30" s="1"/>
    </row>
    <row r="31" spans="1:13" x14ac:dyDescent="0.25">
      <c r="B31" s="1" t="s">
        <v>10</v>
      </c>
      <c r="C31" s="4">
        <f>C17</f>
        <v>27.80253385757975</v>
      </c>
      <c r="D31" t="s">
        <v>11</v>
      </c>
    </row>
    <row r="32" spans="1:13" x14ac:dyDescent="0.25">
      <c r="B32" s="1"/>
    </row>
    <row r="33" spans="1:6" x14ac:dyDescent="0.25">
      <c r="B33" s="1" t="s">
        <v>12</v>
      </c>
      <c r="C33" s="6">
        <f>C17/C31</f>
        <v>1</v>
      </c>
      <c r="D33" t="s">
        <v>57</v>
      </c>
    </row>
    <row r="34" spans="1:6" x14ac:dyDescent="0.25">
      <c r="B34" s="1"/>
    </row>
    <row r="35" spans="1:6" x14ac:dyDescent="0.25">
      <c r="B35" s="1" t="s">
        <v>58</v>
      </c>
      <c r="C35" s="3">
        <f>C33*E27</f>
        <v>5.25</v>
      </c>
    </row>
    <row r="36" spans="1:6" x14ac:dyDescent="0.25">
      <c r="B36" s="1" t="s">
        <v>59</v>
      </c>
      <c r="C36" s="3">
        <f>C23</f>
        <v>0.91277803844473648</v>
      </c>
    </row>
    <row r="37" spans="1:6" x14ac:dyDescent="0.25">
      <c r="B37" s="1"/>
    </row>
    <row r="38" spans="1:6" x14ac:dyDescent="0.25">
      <c r="B38" s="1" t="s">
        <v>17</v>
      </c>
      <c r="C38" s="26">
        <f>SUM(C35:C36)</f>
        <v>6.1627780384447366</v>
      </c>
      <c r="D38" s="2">
        <f>C38/C13</f>
        <v>0.23131070385583463</v>
      </c>
      <c r="E38" t="s">
        <v>16</v>
      </c>
    </row>
    <row r="39" spans="1:6" x14ac:dyDescent="0.25">
      <c r="D39" s="2">
        <f>D38*C13</f>
        <v>6.1627780384447366</v>
      </c>
      <c r="E39" t="s">
        <v>61</v>
      </c>
    </row>
    <row r="41" spans="1:6" x14ac:dyDescent="0.25">
      <c r="A41" s="1" t="s">
        <v>65</v>
      </c>
      <c r="B41" s="29">
        <f>B45</f>
        <v>826.14599999999996</v>
      </c>
    </row>
    <row r="42" spans="1:6" x14ac:dyDescent="0.25">
      <c r="A42" s="1" t="s">
        <v>66</v>
      </c>
      <c r="B42" s="29">
        <f>B59</f>
        <v>953.42600000000004</v>
      </c>
    </row>
    <row r="43" spans="1:6" x14ac:dyDescent="0.25">
      <c r="A43" s="1" t="s">
        <v>67</v>
      </c>
      <c r="B43" s="28">
        <f>B42-B41</f>
        <v>127.28000000000009</v>
      </c>
      <c r="C43" s="20">
        <f>AVERAGE(C46:C59)</f>
        <v>9.0914285714285779</v>
      </c>
      <c r="D43" s="19"/>
      <c r="E43" s="20">
        <f>AVERAGE(E46:E59)</f>
        <v>26.642857142857142</v>
      </c>
      <c r="F43" s="20">
        <f>AVERAGE(F46:F59)</f>
        <v>11.253650697128959</v>
      </c>
    </row>
    <row r="44" spans="1:6" x14ac:dyDescent="0.25">
      <c r="A44" s="9" t="s">
        <v>31</v>
      </c>
      <c r="B44" s="9" t="s">
        <v>32</v>
      </c>
      <c r="C44" s="9" t="s">
        <v>33</v>
      </c>
      <c r="D44" s="9" t="s">
        <v>7</v>
      </c>
      <c r="E44" s="9" t="s">
        <v>34</v>
      </c>
      <c r="F44" s="9" t="s">
        <v>35</v>
      </c>
    </row>
    <row r="45" spans="1:6" ht="15.75" x14ac:dyDescent="0.25">
      <c r="A45" s="21">
        <v>44269</v>
      </c>
      <c r="B45" s="22">
        <v>826.14599999999996</v>
      </c>
      <c r="C45" s="22"/>
      <c r="D45" s="22">
        <v>0</v>
      </c>
      <c r="E45" s="22"/>
      <c r="F45" s="22"/>
    </row>
    <row r="46" spans="1:6" ht="15.75" x14ac:dyDescent="0.25">
      <c r="A46" s="21">
        <v>44284</v>
      </c>
      <c r="B46" s="22">
        <v>831.93399999999997</v>
      </c>
      <c r="C46" s="22">
        <f>B46-B45</f>
        <v>5.7880000000000109</v>
      </c>
      <c r="D46" s="22">
        <v>8</v>
      </c>
      <c r="E46" s="22">
        <f>A46-A45</f>
        <v>15</v>
      </c>
      <c r="F46" s="23">
        <f>280/E46</f>
        <v>18.666666666666668</v>
      </c>
    </row>
    <row r="47" spans="1:6" ht="15.75" x14ac:dyDescent="0.25">
      <c r="A47" s="21">
        <v>44310</v>
      </c>
      <c r="B47" s="22">
        <v>840.71299999999997</v>
      </c>
      <c r="C47" s="22">
        <f>B47-B46</f>
        <v>8.7789999999999964</v>
      </c>
      <c r="D47" s="22">
        <f>D46+8</f>
        <v>16</v>
      </c>
      <c r="E47" s="22">
        <f>A47-A46</f>
        <v>26</v>
      </c>
      <c r="F47" s="23">
        <f>280/E47</f>
        <v>10.76923076923077</v>
      </c>
    </row>
    <row r="48" spans="1:6" ht="15.75" x14ac:dyDescent="0.25">
      <c r="A48" s="21">
        <v>44338</v>
      </c>
      <c r="B48" s="22">
        <v>850.02300000000002</v>
      </c>
      <c r="C48" s="22">
        <f>B48-B47</f>
        <v>9.3100000000000591</v>
      </c>
      <c r="D48" s="22">
        <f t="shared" ref="D48:D59" si="0">D47+8</f>
        <v>24</v>
      </c>
      <c r="E48" s="22">
        <f>A48-A47</f>
        <v>28</v>
      </c>
      <c r="F48" s="23">
        <f>280/E48</f>
        <v>10</v>
      </c>
    </row>
    <row r="49" spans="1:7" ht="15.75" x14ac:dyDescent="0.25">
      <c r="A49" s="21">
        <v>44361</v>
      </c>
      <c r="B49" s="22">
        <v>858.58299999999997</v>
      </c>
      <c r="C49" s="22">
        <f t="shared" ref="C49:C59" si="1">B49-B48</f>
        <v>8.5599999999999454</v>
      </c>
      <c r="D49" s="22">
        <f t="shared" si="0"/>
        <v>32</v>
      </c>
      <c r="E49" s="22">
        <f t="shared" ref="E49:E56" si="2">A49-A48</f>
        <v>23</v>
      </c>
      <c r="F49" s="23">
        <f t="shared" ref="F49:F56" si="3">280/E49</f>
        <v>12.173913043478262</v>
      </c>
    </row>
    <row r="50" spans="1:7" ht="15.75" x14ac:dyDescent="0.25">
      <c r="A50" s="21">
        <v>44385</v>
      </c>
      <c r="B50" s="22">
        <v>867.68499999999995</v>
      </c>
      <c r="C50" s="22">
        <f t="shared" si="1"/>
        <v>9.1019999999999754</v>
      </c>
      <c r="D50" s="22">
        <f t="shared" si="0"/>
        <v>40</v>
      </c>
      <c r="E50" s="22">
        <f t="shared" si="2"/>
        <v>24</v>
      </c>
      <c r="F50" s="23">
        <f t="shared" si="3"/>
        <v>11.666666666666666</v>
      </c>
    </row>
    <row r="51" spans="1:7" ht="15.75" x14ac:dyDescent="0.25">
      <c r="A51" s="24">
        <v>44408</v>
      </c>
      <c r="B51" s="25">
        <v>876.51499999999999</v>
      </c>
      <c r="C51" s="22">
        <f t="shared" si="1"/>
        <v>8.8300000000000409</v>
      </c>
      <c r="D51" s="22">
        <f t="shared" si="0"/>
        <v>48</v>
      </c>
      <c r="E51" s="22">
        <f t="shared" si="2"/>
        <v>23</v>
      </c>
      <c r="F51" s="23">
        <f t="shared" si="3"/>
        <v>12.173913043478262</v>
      </c>
    </row>
    <row r="52" spans="1:7" ht="15.75" x14ac:dyDescent="0.25">
      <c r="A52" s="24">
        <v>44433</v>
      </c>
      <c r="B52" s="25">
        <v>885.58500000000004</v>
      </c>
      <c r="C52" s="22">
        <f t="shared" si="1"/>
        <v>9.07000000000005</v>
      </c>
      <c r="D52" s="22">
        <f t="shared" si="0"/>
        <v>56</v>
      </c>
      <c r="E52" s="22">
        <f t="shared" si="2"/>
        <v>25</v>
      </c>
      <c r="F52" s="23">
        <f t="shared" si="3"/>
        <v>11.2</v>
      </c>
    </row>
    <row r="53" spans="1:7" ht="15.75" x14ac:dyDescent="0.25">
      <c r="A53" s="27">
        <v>44456</v>
      </c>
      <c r="B53" s="25">
        <v>894.61199999999997</v>
      </c>
      <c r="C53" s="22">
        <f t="shared" si="1"/>
        <v>9.02699999999993</v>
      </c>
      <c r="D53" s="22">
        <f t="shared" si="0"/>
        <v>64</v>
      </c>
      <c r="E53" s="22">
        <f t="shared" si="2"/>
        <v>23</v>
      </c>
      <c r="F53" s="23">
        <f t="shared" si="3"/>
        <v>12.173913043478262</v>
      </c>
    </row>
    <row r="54" spans="1:7" ht="15.75" x14ac:dyDescent="0.25">
      <c r="A54" s="27">
        <v>44481</v>
      </c>
      <c r="B54" s="25">
        <v>903.14599999999996</v>
      </c>
      <c r="C54" s="22">
        <f t="shared" si="1"/>
        <v>8.5339999999999918</v>
      </c>
      <c r="D54" s="22">
        <f t="shared" si="0"/>
        <v>72</v>
      </c>
      <c r="E54" s="22">
        <f t="shared" si="2"/>
        <v>25</v>
      </c>
      <c r="F54" s="23">
        <f t="shared" si="3"/>
        <v>11.2</v>
      </c>
    </row>
    <row r="55" spans="1:7" ht="15.75" x14ac:dyDescent="0.25">
      <c r="A55" s="27">
        <v>44507</v>
      </c>
      <c r="B55" s="25">
        <v>911.76400000000001</v>
      </c>
      <c r="C55" s="22">
        <f t="shared" si="1"/>
        <v>8.6180000000000518</v>
      </c>
      <c r="D55" s="22">
        <f t="shared" si="0"/>
        <v>80</v>
      </c>
      <c r="E55" s="22">
        <f t="shared" si="2"/>
        <v>26</v>
      </c>
      <c r="F55" s="23">
        <f t="shared" si="3"/>
        <v>10.76923076923077</v>
      </c>
    </row>
    <row r="56" spans="1:7" ht="15.75" x14ac:dyDescent="0.25">
      <c r="A56" s="27">
        <v>44562</v>
      </c>
      <c r="B56" s="25">
        <v>927.84400000000005</v>
      </c>
      <c r="C56" s="22">
        <f t="shared" si="1"/>
        <v>16.080000000000041</v>
      </c>
      <c r="D56" s="22">
        <f t="shared" si="0"/>
        <v>88</v>
      </c>
      <c r="E56" s="22">
        <f t="shared" si="2"/>
        <v>55</v>
      </c>
      <c r="F56" s="23">
        <f t="shared" si="3"/>
        <v>5.0909090909090908</v>
      </c>
      <c r="G56" t="s">
        <v>64</v>
      </c>
    </row>
    <row r="57" spans="1:7" ht="15.75" x14ac:dyDescent="0.25">
      <c r="A57" s="27">
        <v>44590</v>
      </c>
      <c r="B57" s="25">
        <v>936.82299999999998</v>
      </c>
      <c r="C57" s="22">
        <f t="shared" si="1"/>
        <v>8.9789999999999281</v>
      </c>
      <c r="D57" s="22">
        <f t="shared" si="0"/>
        <v>96</v>
      </c>
      <c r="E57" s="22">
        <f>A57-A56</f>
        <v>28</v>
      </c>
      <c r="F57" s="23">
        <f>280/E57</f>
        <v>10</v>
      </c>
    </row>
    <row r="58" spans="1:7" ht="15.75" x14ac:dyDescent="0.25">
      <c r="A58" s="27">
        <v>44614</v>
      </c>
      <c r="B58" s="25">
        <v>944.26800000000003</v>
      </c>
      <c r="C58" s="22">
        <f t="shared" si="1"/>
        <v>7.44500000000005</v>
      </c>
      <c r="D58" s="22">
        <f t="shared" si="0"/>
        <v>104</v>
      </c>
      <c r="E58" s="22">
        <f>A58-A57</f>
        <v>24</v>
      </c>
      <c r="F58" s="23">
        <f>280/E58</f>
        <v>11.666666666666666</v>
      </c>
    </row>
    <row r="59" spans="1:7" ht="15.75" x14ac:dyDescent="0.25">
      <c r="A59" s="27">
        <v>44642</v>
      </c>
      <c r="B59" s="25">
        <v>953.42600000000004</v>
      </c>
      <c r="C59" s="22">
        <f t="shared" si="1"/>
        <v>9.1580000000000155</v>
      </c>
      <c r="D59" s="22">
        <f t="shared" si="0"/>
        <v>112</v>
      </c>
      <c r="E59" s="22">
        <f>A59-A58</f>
        <v>28</v>
      </c>
      <c r="F59" s="23">
        <f>280/E59</f>
        <v>10</v>
      </c>
    </row>
    <row r="60" spans="1:7" ht="15.75" x14ac:dyDescent="0.25">
      <c r="A60" s="27"/>
    </row>
    <row r="61" spans="1:7" ht="15.75" x14ac:dyDescent="0.25">
      <c r="A61" s="27"/>
      <c r="F61" s="47">
        <f>AVERAGE(F46:F59)</f>
        <v>11.253650697128959</v>
      </c>
      <c r="G61" t="s">
        <v>83</v>
      </c>
    </row>
    <row r="62" spans="1:7" ht="15.75" x14ac:dyDescent="0.25">
      <c r="A62" s="27"/>
    </row>
    <row r="63" spans="1:7" ht="15.75" x14ac:dyDescent="0.25">
      <c r="A63" s="12"/>
    </row>
    <row r="64" spans="1:7" ht="15.75" x14ac:dyDescent="0.25">
      <c r="A64" s="12"/>
    </row>
    <row r="65" spans="1:1" ht="15.75" x14ac:dyDescent="0.25">
      <c r="A65" s="12"/>
    </row>
    <row r="66" spans="1:1" ht="15.75" x14ac:dyDescent="0.25">
      <c r="A66" s="12"/>
    </row>
    <row r="67" spans="1:1" ht="15.75" x14ac:dyDescent="0.25">
      <c r="A67" s="12"/>
    </row>
    <row r="68" spans="1:1" ht="15.75" x14ac:dyDescent="0.25">
      <c r="A68" s="12"/>
    </row>
    <row r="69" spans="1:1" ht="15.75" x14ac:dyDescent="0.25">
      <c r="A69" s="12"/>
    </row>
    <row r="70" spans="1:1" ht="15.75" x14ac:dyDescent="0.25">
      <c r="A70" s="12"/>
    </row>
    <row r="71" spans="1:1" ht="15.75" x14ac:dyDescent="0.25">
      <c r="A71" s="12"/>
    </row>
    <row r="72" spans="1:1" ht="15.75" x14ac:dyDescent="0.25">
      <c r="A72" s="12"/>
    </row>
    <row r="73" spans="1:1" ht="15.75" x14ac:dyDescent="0.25">
      <c r="A73" s="12"/>
    </row>
    <row r="74" spans="1:1" ht="15.75" x14ac:dyDescent="0.25">
      <c r="A74" s="12"/>
    </row>
    <row r="75" spans="1:1" ht="15.75" x14ac:dyDescent="0.25">
      <c r="A75" s="12"/>
    </row>
    <row r="76" spans="1:1" ht="15.75" x14ac:dyDescent="0.25">
      <c r="A76" s="12"/>
    </row>
    <row r="77" spans="1:1" ht="15.75" x14ac:dyDescent="0.25">
      <c r="A77" s="12"/>
    </row>
    <row r="78" spans="1:1" ht="15.75" x14ac:dyDescent="0.25">
      <c r="A78" s="1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Running Costs</vt:lpstr>
      <vt:lpstr>Monthly Running Costs -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Cooke</dc:creator>
  <cp:lastModifiedBy>Ian Cooke</cp:lastModifiedBy>
  <cp:lastPrinted>2021-03-26T18:14:17Z</cp:lastPrinted>
  <dcterms:created xsi:type="dcterms:W3CDTF">2021-03-26T09:22:51Z</dcterms:created>
  <dcterms:modified xsi:type="dcterms:W3CDTF">2022-03-22T13:00:12Z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120 120 1920 1080</vt:lpwstr>
  </property>
</Properties>
</file>